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F:\1 Projekter Armering\2 Dokumenter\1.2 - Anchorage- and Laplength\1. Files\"/>
    </mc:Choice>
  </mc:AlternateContent>
  <xr:revisionPtr revIDLastSave="0" documentId="13_ncr:1_{354340E0-FBCA-4FA0-A665-F03B60ACDAD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radrag for dæklag (α2)" sheetId="6" r:id="rId1"/>
  </sheets>
  <definedNames>
    <definedName name="_xlnm.Print_Area" localSheetId="0">'Fradrag for dæklag (α2)'!$A$1:$F$22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7" i="6" l="1"/>
  <c r="F5" i="6"/>
  <c r="F3" i="6" s="1"/>
  <c r="F7" i="6" l="1"/>
  <c r="F19" i="6" l="1"/>
  <c r="F9" i="6" l="1"/>
  <c r="F15" i="6"/>
  <c r="F11" i="6"/>
  <c r="F13" i="6" s="1"/>
  <c r="F21" i="6" l="1"/>
  <c r="B21" i="6" s="1"/>
</calcChain>
</file>

<file path=xl/sharedStrings.xml><?xml version="1.0" encoding="utf-8"?>
<sst xmlns="http://schemas.openxmlformats.org/spreadsheetml/2006/main" count="46" uniqueCount="37">
  <si>
    <r>
      <t>η</t>
    </r>
    <r>
      <rPr>
        <vertAlign val="sub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=  </t>
    </r>
  </si>
  <si>
    <r>
      <t>η</t>
    </r>
    <r>
      <rPr>
        <vertAlign val="sub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=  </t>
    </r>
  </si>
  <si>
    <r>
      <t>ɣ</t>
    </r>
    <r>
      <rPr>
        <vertAlign val="subscript"/>
        <sz val="11"/>
        <rFont val="Calibri"/>
        <family val="2"/>
        <scheme val="minor"/>
      </rPr>
      <t>c</t>
    </r>
    <r>
      <rPr>
        <sz val="11"/>
        <rFont val="Calibri"/>
        <family val="2"/>
        <scheme val="minor"/>
      </rPr>
      <t xml:space="preserve"> = 1,70 x ɣ</t>
    </r>
    <r>
      <rPr>
        <vertAlign val="subscript"/>
        <sz val="11"/>
        <rFont val="Calibri"/>
        <family val="2"/>
        <scheme val="minor"/>
      </rPr>
      <t xml:space="preserve">3 </t>
    </r>
    <r>
      <rPr>
        <sz val="11"/>
        <rFont val="Calibri"/>
        <family val="2"/>
        <scheme val="minor"/>
      </rPr>
      <t>=</t>
    </r>
  </si>
  <si>
    <t>&gt; 50 %</t>
  </si>
  <si>
    <r>
      <t>σ</t>
    </r>
    <r>
      <rPr>
        <vertAlign val="subscript"/>
        <sz val="11"/>
        <rFont val="Calibri"/>
        <family val="2"/>
        <scheme val="minor"/>
      </rPr>
      <t>sd</t>
    </r>
    <r>
      <rPr>
        <sz val="11"/>
        <rFont val="Calibri"/>
        <family val="2"/>
        <scheme val="minor"/>
      </rPr>
      <t xml:space="preserve"> = f</t>
    </r>
    <r>
      <rPr>
        <vertAlign val="subscript"/>
        <sz val="11"/>
        <rFont val="Calibri"/>
        <family val="2"/>
        <scheme val="minor"/>
      </rPr>
      <t>yk</t>
    </r>
    <r>
      <rPr>
        <sz val="11"/>
        <rFont val="Calibri"/>
        <family val="2"/>
        <scheme val="minor"/>
      </rPr>
      <t xml:space="preserve"> / ɣ</t>
    </r>
    <r>
      <rPr>
        <vertAlign val="subscript"/>
        <sz val="11"/>
        <rFont val="Calibri"/>
        <family val="2"/>
        <scheme val="minor"/>
      </rPr>
      <t>s</t>
    </r>
    <r>
      <rPr>
        <sz val="11"/>
        <rFont val="Calibri"/>
        <family val="2"/>
        <scheme val="minor"/>
      </rPr>
      <t xml:space="preserve"> =</t>
    </r>
  </si>
  <si>
    <r>
      <t>f</t>
    </r>
    <r>
      <rPr>
        <vertAlign val="subscript"/>
        <sz val="11"/>
        <rFont val="Calibri"/>
        <family val="2"/>
        <scheme val="minor"/>
      </rPr>
      <t>ctk,0,05</t>
    </r>
    <r>
      <rPr>
        <sz val="11"/>
        <rFont val="Calibri"/>
        <family val="2"/>
        <scheme val="minor"/>
      </rPr>
      <t xml:space="preserve"> =</t>
    </r>
  </si>
  <si>
    <r>
      <t>α</t>
    </r>
    <r>
      <rPr>
        <vertAlign val="subscript"/>
        <sz val="11"/>
        <rFont val="Calibri"/>
        <family val="2"/>
        <scheme val="minor"/>
      </rPr>
      <t>6</t>
    </r>
    <r>
      <rPr>
        <sz val="11"/>
        <rFont val="Calibri"/>
        <family val="2"/>
        <scheme val="minor"/>
      </rPr>
      <t xml:space="preserve"> =</t>
    </r>
  </si>
  <si>
    <t>mm</t>
  </si>
  <si>
    <r>
      <t>α</t>
    </r>
    <r>
      <rPr>
        <vertAlign val="sub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=</t>
    </r>
  </si>
  <si>
    <r>
      <t>C</t>
    </r>
    <r>
      <rPr>
        <vertAlign val="subscript"/>
        <sz val="11"/>
        <rFont val="Calibri"/>
        <family val="2"/>
        <scheme val="minor"/>
      </rPr>
      <t>d</t>
    </r>
    <r>
      <rPr>
        <sz val="11"/>
        <rFont val="Calibri"/>
        <family val="2"/>
        <scheme val="minor"/>
      </rPr>
      <t xml:space="preserve"> =</t>
    </r>
  </si>
  <si>
    <t>Forudsætninger:</t>
  </si>
  <si>
    <t>Trækarmering</t>
  </si>
  <si>
    <t>Lige stænger</t>
  </si>
  <si>
    <t>Fuld udnyttelse af spændingen i stålet</t>
  </si>
  <si>
    <t>MPa</t>
  </si>
  <si>
    <t>-</t>
  </si>
  <si>
    <t>L0 =</t>
  </si>
  <si>
    <t>Dimension (Ø):</t>
  </si>
  <si>
    <t>Stål kvalitet (Y=550 ; K=500):</t>
  </si>
  <si>
    <t>Stødlængde beregning ved brug af fratræk for dæklaget (α2):</t>
  </si>
  <si>
    <r>
      <t>Antal stød i samme snit (α</t>
    </r>
    <r>
      <rPr>
        <b/>
        <vertAlign val="subscript"/>
        <sz val="11"/>
        <rFont val="Calibri"/>
        <family val="2"/>
        <scheme val="minor"/>
      </rPr>
      <t>6</t>
    </r>
    <r>
      <rPr>
        <b/>
        <sz val="11"/>
        <rFont val="Calibri"/>
        <family val="2"/>
        <scheme val="minor"/>
      </rPr>
      <t>):</t>
    </r>
  </si>
  <si>
    <t>Afstand imellem jernene (C-C):</t>
  </si>
  <si>
    <t>Dæklag:</t>
  </si>
  <si>
    <t>Forankringsforhold:</t>
  </si>
  <si>
    <t>Beton:</t>
  </si>
  <si>
    <r>
      <t>Stødlængde, L</t>
    </r>
    <r>
      <rPr>
        <b/>
        <vertAlign val="subscript"/>
        <sz val="11"/>
        <rFont val="Calibri"/>
        <family val="2"/>
        <scheme val="minor"/>
      </rPr>
      <t>0</t>
    </r>
    <r>
      <rPr>
        <b/>
        <sz val="11"/>
        <rFont val="Calibri"/>
        <family val="2"/>
        <scheme val="minor"/>
      </rPr>
      <t xml:space="preserve"> :</t>
    </r>
  </si>
  <si>
    <t>C35/45</t>
  </si>
  <si>
    <t>Normal</t>
  </si>
  <si>
    <t>Kontrolklasse - Armering:</t>
  </si>
  <si>
    <r>
      <t>ɣ</t>
    </r>
    <r>
      <rPr>
        <vertAlign val="subscript"/>
        <sz val="11"/>
        <rFont val="Calibri"/>
        <family val="2"/>
        <scheme val="minor"/>
      </rPr>
      <t>s</t>
    </r>
    <r>
      <rPr>
        <sz val="11"/>
        <rFont val="Calibri"/>
        <family val="2"/>
        <scheme val="minor"/>
      </rPr>
      <t xml:space="preserve"> = 1,20 x ɣ</t>
    </r>
    <r>
      <rPr>
        <vertAlign val="subscript"/>
        <sz val="11"/>
        <rFont val="Calibri"/>
        <family val="2"/>
        <scheme val="minor"/>
      </rPr>
      <t>3</t>
    </r>
    <r>
      <rPr>
        <sz val="11"/>
        <rFont val="Calibri"/>
        <family val="2"/>
        <scheme val="minor"/>
      </rPr>
      <t xml:space="preserve"> =  </t>
    </r>
  </si>
  <si>
    <t>Kontrolklasse - Beton:</t>
  </si>
  <si>
    <t>Gælder i Danmark iht. DS/EN 1992-1-1 DK NA:2017</t>
  </si>
  <si>
    <t>Gode forankringsforhold</t>
  </si>
  <si>
    <t>Normal Kontrolklasse for armering.</t>
  </si>
  <si>
    <t>Lemvigh-Müller A/S kan ikke holdes ansvarlig ved anvendelse.</t>
  </si>
  <si>
    <t>Ovenstående stødlængde er vejledende, og bør altid godkendes af rådgiver inden brug.</t>
  </si>
  <si>
    <t>- Kapitel 8.7.3, samt tabel 8.2.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</si>
</sst>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0"/>
      <name val="Arial"/>
      <family val="2"/>
    </font>
    <font>
      <b/>
      <sz val="11"/>
      <name val="Calibri"/>
      <family val="2"/>
      <scheme val="minor"/>
    </font>
    <font>
      <b/>
      <vertAlign val="subscript"/>
      <sz val="11"/>
      <name val="Calibri"/>
      <family val="2"/>
      <scheme val="minor"/>
    </font>
    <font>
      <sz val="11"/>
      <name val="Calibri"/>
      <family val="2"/>
      <scheme val="minor"/>
    </font>
    <font>
      <vertAlign val="subscript"/>
      <sz val="11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3" fillId="0" borderId="0" xfId="0" applyFont="1"/>
    <xf numFmtId="0" fontId="1" fillId="0" borderId="0" xfId="0" applyFont="1"/>
    <xf numFmtId="2" fontId="3" fillId="0" borderId="0" xfId="0" applyNumberFormat="1" applyFont="1"/>
    <xf numFmtId="164" fontId="3" fillId="0" borderId="0" xfId="0" applyNumberFormat="1" applyFont="1"/>
    <xf numFmtId="0" fontId="1" fillId="0" borderId="0" xfId="0" applyFont="1" applyAlignment="1">
      <alignment horizontal="center"/>
    </xf>
    <xf numFmtId="0" fontId="3" fillId="2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164" fontId="3" fillId="0" borderId="0" xfId="0" applyNumberFormat="1" applyFont="1" applyAlignment="1">
      <alignment horizontal="center"/>
    </xf>
    <xf numFmtId="2" fontId="3" fillId="0" borderId="0" xfId="0" applyNumberFormat="1" applyFont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1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0" fontId="1" fillId="0" borderId="0" xfId="0" applyFont="1" applyAlignment="1">
      <alignment horizontal="left"/>
    </xf>
    <xf numFmtId="2" fontId="3" fillId="0" borderId="3" xfId="0" applyNumberFormat="1" applyFont="1" applyBorder="1" applyAlignment="1">
      <alignment horizontal="center"/>
    </xf>
    <xf numFmtId="3" fontId="1" fillId="3" borderId="0" xfId="0" applyNumberFormat="1" applyFont="1" applyFill="1" applyAlignment="1">
      <alignment horizontal="center"/>
    </xf>
    <xf numFmtId="1" fontId="3" fillId="0" borderId="3" xfId="0" applyNumberFormat="1" applyFont="1" applyBorder="1" applyAlignment="1">
      <alignment horizontal="center"/>
    </xf>
    <xf numFmtId="1" fontId="1" fillId="0" borderId="0" xfId="0" applyNumberFormat="1" applyFont="1" applyAlignment="1">
      <alignment horizontal="center"/>
    </xf>
    <xf numFmtId="9" fontId="3" fillId="2" borderId="0" xfId="0" applyNumberFormat="1" applyFont="1" applyFill="1" applyAlignment="1">
      <alignment horizontal="center"/>
    </xf>
    <xf numFmtId="1" fontId="3" fillId="0" borderId="0" xfId="0" applyNumberFormat="1" applyFont="1" applyAlignment="1">
      <alignment horizontal="center"/>
    </xf>
    <xf numFmtId="0" fontId="5" fillId="0" borderId="0" xfId="0" applyFont="1"/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2" fontId="3" fillId="0" borderId="7" xfId="0" applyNumberFormat="1" applyFont="1" applyBorder="1"/>
    <xf numFmtId="0" fontId="3" fillId="0" borderId="8" xfId="0" applyFont="1" applyBorder="1"/>
    <xf numFmtId="2" fontId="3" fillId="0" borderId="7" xfId="0" applyNumberFormat="1" applyFont="1" applyBorder="1" applyAlignment="1">
      <alignment horizontal="center"/>
    </xf>
    <xf numFmtId="0" fontId="3" fillId="0" borderId="7" xfId="0" applyFont="1" applyBorder="1"/>
    <xf numFmtId="2" fontId="3" fillId="0" borderId="9" xfId="0" applyNumberFormat="1" applyFont="1" applyBorder="1" applyAlignment="1">
      <alignment horizontal="center"/>
    </xf>
    <xf numFmtId="0" fontId="3" fillId="0" borderId="10" xfId="0" applyFont="1" applyBorder="1"/>
    <xf numFmtId="0" fontId="3" fillId="0" borderId="11" xfId="0" applyFont="1" applyBorder="1"/>
    <xf numFmtId="0" fontId="1" fillId="0" borderId="0" xfId="0" applyFont="1" applyAlignment="1">
      <alignment horizontal="center" vertical="center"/>
    </xf>
    <xf numFmtId="164" fontId="3" fillId="2" borderId="0" xfId="0" applyNumberFormat="1" applyFont="1" applyFill="1" applyAlignment="1">
      <alignment horizontal="center"/>
    </xf>
    <xf numFmtId="0" fontId="3" fillId="0" borderId="0" xfId="0" quotePrefix="1" applyFont="1"/>
  </cellXfs>
  <cellStyles count="1">
    <cellStyle name="Normal" xfId="0" builtinId="0"/>
  </cellStyles>
  <dxfs count="1"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8412DA-FE8B-4D59-8746-0878DA4DD1C3}">
  <dimension ref="A1:M27"/>
  <sheetViews>
    <sheetView tabSelected="1" zoomScaleNormal="100" workbookViewId="0">
      <selection activeCell="I13" sqref="I13"/>
    </sheetView>
  </sheetViews>
  <sheetFormatPr defaultRowHeight="15" x14ac:dyDescent="0.25"/>
  <cols>
    <col min="1" max="1" width="40.7109375" style="1" customWidth="1"/>
    <col min="2" max="2" width="15.7109375" style="1" customWidth="1"/>
    <col min="3" max="3" width="10.7109375" style="1" customWidth="1"/>
    <col min="4" max="4" width="5.7109375" style="1" hidden="1" customWidth="1"/>
    <col min="5" max="5" width="15.7109375" style="1" hidden="1" customWidth="1"/>
    <col min="6" max="6" width="10.7109375" style="1" hidden="1" customWidth="1"/>
    <col min="7" max="8" width="5.7109375" style="1" customWidth="1"/>
    <col min="9" max="16384" width="9.140625" style="1"/>
  </cols>
  <sheetData>
    <row r="1" spans="1:13" ht="20.100000000000001" customHeight="1" x14ac:dyDescent="0.25">
      <c r="A1" s="32" t="s">
        <v>19</v>
      </c>
      <c r="B1" s="32"/>
      <c r="C1" s="32"/>
      <c r="D1" s="32"/>
      <c r="E1" s="32"/>
      <c r="F1" s="32"/>
    </row>
    <row r="2" spans="1:13" ht="9.9499999999999993" customHeight="1" x14ac:dyDescent="0.25"/>
    <row r="3" spans="1:13" ht="20.100000000000001" customHeight="1" x14ac:dyDescent="0.35">
      <c r="A3" s="2" t="s">
        <v>18</v>
      </c>
      <c r="B3" s="6">
        <v>550</v>
      </c>
      <c r="C3" s="1" t="s">
        <v>14</v>
      </c>
      <c r="E3" s="7" t="s">
        <v>4</v>
      </c>
      <c r="F3" s="9">
        <f>B3/F5</f>
        <v>458.33333333333337</v>
      </c>
      <c r="G3" s="3"/>
      <c r="H3" s="22" t="s">
        <v>10</v>
      </c>
      <c r="I3" s="23"/>
      <c r="J3" s="23"/>
      <c r="K3" s="23"/>
      <c r="L3" s="23"/>
      <c r="M3" s="24"/>
    </row>
    <row r="4" spans="1:13" ht="9.9499999999999993" customHeight="1" x14ac:dyDescent="0.25">
      <c r="C4" s="3"/>
      <c r="D4" s="3"/>
      <c r="E4" s="3"/>
      <c r="F4" s="3"/>
      <c r="H4" s="25"/>
      <c r="M4" s="26"/>
    </row>
    <row r="5" spans="1:13" ht="20.100000000000001" customHeight="1" x14ac:dyDescent="0.35">
      <c r="A5" s="2" t="s">
        <v>28</v>
      </c>
      <c r="B5" s="7" t="s">
        <v>27</v>
      </c>
      <c r="C5" s="3"/>
      <c r="D5" s="3"/>
      <c r="E5" s="7" t="s">
        <v>29</v>
      </c>
      <c r="F5" s="9">
        <f>1.2*IF(B5="Skærpet",0.95,IF(B5="Normal",1,IF(B5="Lempet",1.1,0)))</f>
        <v>1.2</v>
      </c>
      <c r="H5" s="27" t="s">
        <v>15</v>
      </c>
      <c r="I5" s="1" t="s">
        <v>31</v>
      </c>
      <c r="M5" s="26"/>
    </row>
    <row r="6" spans="1:13" ht="9.9499999999999993" customHeight="1" x14ac:dyDescent="0.25">
      <c r="C6" s="3"/>
      <c r="D6" s="3"/>
      <c r="E6" s="3"/>
      <c r="F6" s="3"/>
      <c r="H6" s="28"/>
      <c r="M6" s="26"/>
    </row>
    <row r="7" spans="1:13" ht="20.100000000000001" customHeight="1" x14ac:dyDescent="0.35">
      <c r="A7" s="2" t="s">
        <v>17</v>
      </c>
      <c r="B7" s="6">
        <v>16</v>
      </c>
      <c r="C7" s="3" t="s">
        <v>7</v>
      </c>
      <c r="D7" s="3"/>
      <c r="E7" s="7" t="s">
        <v>1</v>
      </c>
      <c r="F7" s="9">
        <f>IF(B7&lt;35,1,((132-B7)/100))</f>
        <v>1</v>
      </c>
      <c r="H7" s="27"/>
      <c r="I7" s="34" t="s">
        <v>36</v>
      </c>
      <c r="M7" s="26"/>
    </row>
    <row r="8" spans="1:13" ht="9.9499999999999993" customHeight="1" x14ac:dyDescent="0.25">
      <c r="C8" s="12"/>
      <c r="D8" s="3"/>
      <c r="E8" s="3"/>
      <c r="F8" s="3"/>
      <c r="H8" s="25"/>
      <c r="M8" s="26"/>
    </row>
    <row r="9" spans="1:13" ht="20.100000000000001" customHeight="1" x14ac:dyDescent="0.35">
      <c r="A9" s="14" t="s">
        <v>20</v>
      </c>
      <c r="B9" s="19" t="s">
        <v>3</v>
      </c>
      <c r="C9" s="13"/>
      <c r="D9" s="3"/>
      <c r="E9" s="7" t="s">
        <v>6</v>
      </c>
      <c r="F9" s="15">
        <f>IF(B9="&lt; 25 %",1,IF(B9=33%,1.15,IF(B9=50%,1.4,IF(B9="&gt; 50 %",1.5,0))))</f>
        <v>1.5</v>
      </c>
      <c r="H9" s="27" t="s">
        <v>15</v>
      </c>
      <c r="I9" s="1" t="s">
        <v>12</v>
      </c>
      <c r="M9" s="26"/>
    </row>
    <row r="10" spans="1:13" ht="9.9499999999999993" customHeight="1" x14ac:dyDescent="0.25">
      <c r="C10" s="12"/>
      <c r="D10" s="3"/>
      <c r="E10" s="3"/>
      <c r="F10" s="3"/>
      <c r="H10" s="25"/>
      <c r="M10" s="26"/>
    </row>
    <row r="11" spans="1:13" ht="20.100000000000001" customHeight="1" x14ac:dyDescent="0.35">
      <c r="A11" s="14" t="s">
        <v>21</v>
      </c>
      <c r="B11" s="6">
        <v>150</v>
      </c>
      <c r="C11" s="11" t="s">
        <v>7</v>
      </c>
      <c r="D11" s="3"/>
      <c r="E11" s="7" t="s">
        <v>9</v>
      </c>
      <c r="F11" s="17">
        <f>MIN(((B11-B7)/2),B13)</f>
        <v>35</v>
      </c>
      <c r="H11" s="27" t="s">
        <v>15</v>
      </c>
      <c r="I11" s="1" t="s">
        <v>13</v>
      </c>
      <c r="M11" s="26"/>
    </row>
    <row r="12" spans="1:13" ht="9.9499999999999993" customHeight="1" x14ac:dyDescent="0.25">
      <c r="C12" s="12"/>
      <c r="D12" s="3"/>
      <c r="E12" s="3"/>
      <c r="F12" s="3"/>
      <c r="H12" s="25"/>
      <c r="M12" s="26"/>
    </row>
    <row r="13" spans="1:13" ht="20.100000000000001" customHeight="1" x14ac:dyDescent="0.35">
      <c r="A13" s="14" t="s">
        <v>22</v>
      </c>
      <c r="B13" s="6">
        <v>35</v>
      </c>
      <c r="C13" s="11" t="s">
        <v>7</v>
      </c>
      <c r="D13" s="3"/>
      <c r="E13" s="7" t="s">
        <v>8</v>
      </c>
      <c r="F13" s="15">
        <f>IF((1-0.15*(($F$11-$B$7)/$B$7))&lt;0.7,0.7,IF((1-0.15*(($F$11-$B$7)/$B$7))&gt;1,1,(1-0.15*(($F$11-$B$7)/$B$7))))</f>
        <v>0.82187500000000002</v>
      </c>
      <c r="H13" s="27" t="s">
        <v>15</v>
      </c>
      <c r="I13" s="1" t="s">
        <v>11</v>
      </c>
      <c r="M13" s="26"/>
    </row>
    <row r="14" spans="1:13" ht="9.9499999999999993" customHeight="1" x14ac:dyDescent="0.25">
      <c r="H14" s="28"/>
      <c r="M14" s="26"/>
    </row>
    <row r="15" spans="1:13" ht="20.100000000000001" customHeight="1" x14ac:dyDescent="0.35">
      <c r="A15" s="2" t="s">
        <v>23</v>
      </c>
      <c r="B15" s="33" t="s">
        <v>32</v>
      </c>
      <c r="C15" s="33"/>
      <c r="D15" s="3"/>
      <c r="E15" s="7" t="s">
        <v>0</v>
      </c>
      <c r="F15" s="8">
        <f>IF(B15="Gode forankringsforhold",1,IF(B15="Alle andre tilfælde",0.7,0))</f>
        <v>1</v>
      </c>
      <c r="H15" s="29" t="s">
        <v>15</v>
      </c>
      <c r="I15" s="30" t="s">
        <v>33</v>
      </c>
      <c r="J15" s="30"/>
      <c r="K15" s="30"/>
      <c r="L15" s="30"/>
      <c r="M15" s="31"/>
    </row>
    <row r="16" spans="1:13" ht="9.9499999999999993" customHeight="1" x14ac:dyDescent="0.25">
      <c r="C16" s="3"/>
      <c r="D16" s="3"/>
      <c r="E16" s="3"/>
      <c r="F16" s="3"/>
      <c r="H16" s="9"/>
    </row>
    <row r="17" spans="1:8" ht="20.100000000000001" customHeight="1" x14ac:dyDescent="0.35">
      <c r="A17" s="2" t="s">
        <v>24</v>
      </c>
      <c r="B17" s="6" t="s">
        <v>26</v>
      </c>
      <c r="C17" s="10" t="s">
        <v>14</v>
      </c>
      <c r="D17" s="3"/>
      <c r="E17" s="7" t="s">
        <v>5</v>
      </c>
      <c r="F17" s="7">
        <f>ROUND(0.7*0.3*(POWER(MID(B17,2,2),(2/3))),2)</f>
        <v>2.25</v>
      </c>
    </row>
    <row r="18" spans="1:8" ht="9.9499999999999993" customHeight="1" x14ac:dyDescent="0.25">
      <c r="C18" s="3"/>
      <c r="D18" s="3"/>
      <c r="E18" s="3"/>
      <c r="F18" s="3"/>
      <c r="H18" s="3"/>
    </row>
    <row r="19" spans="1:8" ht="20.100000000000001" customHeight="1" x14ac:dyDescent="0.35">
      <c r="A19" s="2" t="s">
        <v>30</v>
      </c>
      <c r="B19" s="6" t="s">
        <v>27</v>
      </c>
      <c r="C19" s="3"/>
      <c r="D19" s="3"/>
      <c r="E19" s="7" t="s">
        <v>2</v>
      </c>
      <c r="F19" s="9">
        <f>1.7*IF(B19="Skærpet",0.95,IF(B19="Normal",1,IF(B19="Lempet",1.1,0)))</f>
        <v>1.7</v>
      </c>
      <c r="H19" s="3"/>
    </row>
    <row r="20" spans="1:8" ht="9.9499999999999993" customHeight="1" x14ac:dyDescent="0.25">
      <c r="C20" s="12"/>
      <c r="D20" s="3"/>
      <c r="E20" s="3"/>
      <c r="F20" s="3"/>
      <c r="H20" s="3"/>
    </row>
    <row r="21" spans="1:8" ht="20.100000000000001" customHeight="1" x14ac:dyDescent="0.35">
      <c r="A21" s="2" t="s">
        <v>25</v>
      </c>
      <c r="B21" s="16">
        <f>MAX(F21,0.3*$F$9*($B$7/4)*($F$3/(2.25*$F$15*$F$7*(1*$F$17/$F$19))),15*$B$7,200)</f>
        <v>758.96604938271605</v>
      </c>
      <c r="C21" s="2" t="s">
        <v>7</v>
      </c>
      <c r="D21" s="2"/>
      <c r="E21" s="5" t="s">
        <v>16</v>
      </c>
      <c r="F21" s="18">
        <f>($B$7/4)*($F$3/(2.25*$F$15*$F$7*(1*$F$17/$F$19)))*$F$9*$F$13</f>
        <v>758.96604938271605</v>
      </c>
    </row>
    <row r="22" spans="1:8" ht="9.9499999999999993" customHeight="1" x14ac:dyDescent="0.25">
      <c r="A22" s="2"/>
      <c r="B22" s="2"/>
      <c r="C22" s="4"/>
      <c r="D22" s="4"/>
      <c r="E22" s="4"/>
    </row>
    <row r="23" spans="1:8" x14ac:dyDescent="0.25">
      <c r="B23" s="20"/>
      <c r="F23" s="9"/>
    </row>
    <row r="24" spans="1:8" ht="15.75" x14ac:dyDescent="0.25">
      <c r="A24" s="21" t="s">
        <v>35</v>
      </c>
    </row>
    <row r="25" spans="1:8" ht="15.75" x14ac:dyDescent="0.25">
      <c r="A25" s="21" t="s">
        <v>34</v>
      </c>
      <c r="B25" s="7"/>
    </row>
    <row r="27" spans="1:8" x14ac:dyDescent="0.25">
      <c r="B27" s="7"/>
    </row>
  </sheetData>
  <sheetProtection algorithmName="SHA-512" hashValue="t7VhhiVXJE+RNV2oocU5j/WdAVA0/o7f9gk8IW1WhVUQSJhtvU9bCtElbnAPm3HAGvAPp1AqGQBkBOHsfzpG9Q==" saltValue="Pc1v2wkSIxEiCfFalx/lcA==" spinCount="100000" sheet="1" objects="1" scenarios="1"/>
  <protectedRanges>
    <protectedRange sqref="B3 B7 B9 B11 B13 B15 B17 B19" name="Område 1"/>
  </protectedRanges>
  <mergeCells count="2">
    <mergeCell ref="A1:F1"/>
    <mergeCell ref="B15:C15"/>
  </mergeCells>
  <conditionalFormatting sqref="B19">
    <cfRule type="expression" dxfId="0" priority="1">
      <formula>$B$19="Skærpet"</formula>
    </cfRule>
  </conditionalFormatting>
  <dataValidations count="8">
    <dataValidation type="list" allowBlank="1" showInputMessage="1" showErrorMessage="1" sqref="B19" xr:uid="{621DB65F-82FB-4BA5-9A98-483178C0D2D4}">
      <formula1>"Skærpet, Normal, Lempet"</formula1>
    </dataValidation>
    <dataValidation type="list" allowBlank="1" showInputMessage="1" showErrorMessage="1" sqref="B17" xr:uid="{43B9764C-66F4-4B16-88EB-D69EA2ED69D6}">
      <formula1>"C16/20, C20/25, C25/30, C30/37, C35/45, C40/50, C45/55, C50/60, C55/67"</formula1>
    </dataValidation>
    <dataValidation type="list" allowBlank="1" showInputMessage="1" showErrorMessage="1" sqref="B17 B3" xr:uid="{EA8F6FD2-82CA-4AD5-9E8A-D53AB02BB949}">
      <formula1>"550, 500"</formula1>
    </dataValidation>
    <dataValidation type="list" allowBlank="1" showInputMessage="1" showErrorMessage="1" sqref="B17 B7" xr:uid="{D7E32C7E-B12E-4D1E-8EC3-1D70ECB24677}">
      <formula1>"4, 5, 6, 8, 10, 12, 14, 16, 20, 25, 28, 32, 40"</formula1>
    </dataValidation>
    <dataValidation type="list" allowBlank="1" showInputMessage="1" showErrorMessage="1" sqref="B15:C15" xr:uid="{37A93465-4F3F-4489-896E-B0A20BD51021}">
      <formula1>"Gode forankringsforhold, Alle andre tilfælde"</formula1>
    </dataValidation>
    <dataValidation type="list" allowBlank="1" showInputMessage="1" showErrorMessage="1" sqref="B9" xr:uid="{BB8ADB12-B6B1-4BEE-A51A-D2D344BCBB17}">
      <formula1>"&lt; 25 %, 33 %, 50 %,&gt; 50 %"</formula1>
    </dataValidation>
    <dataValidation type="list" allowBlank="1" showInputMessage="1" showErrorMessage="1" sqref="B9" xr:uid="{456F5012-4484-43B6-B555-AA42AA33E593}">
      <formula1>"&lt; 25 %, 33 %, 50 %, &gt; 50 %"</formula1>
    </dataValidation>
    <dataValidation type="list" allowBlank="1" showInputMessage="1" showErrorMessage="1" sqref="B13" xr:uid="{A213E5B2-D36E-4B6C-BD4C-6265742FBA4D}">
      <formula1>"15, 20, 25, 30, 35, 40, 45, 50, 55, 60, 65, 70, 75, 80, 85, 90, 95, 100"</formula1>
    </dataValidation>
  </dataValidations>
  <pageMargins left="0.51181102362204722" right="0.51181102362204722" top="0.74803149606299213" bottom="0.74803149606299213" header="0.31496062992125984" footer="0.31496062992125984"/>
  <pageSetup paperSize="9" orientation="portrait" r:id="rId1"/>
  <headerFooter alignWithMargins="0">
    <oddHeader>&amp;R&amp;G</oddHeader>
    <oddFooter>&amp;R&amp;D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Navngivne områder</vt:lpstr>
      </vt:variant>
      <vt:variant>
        <vt:i4>1</vt:i4>
      </vt:variant>
    </vt:vector>
  </HeadingPairs>
  <TitlesOfParts>
    <vt:vector size="2" baseType="lpstr">
      <vt:lpstr>Fradrag for dæklag (α2)</vt:lpstr>
      <vt:lpstr>'Fradrag for dæklag (α2)'!Udskriftsområde</vt:lpstr>
    </vt:vector>
  </TitlesOfParts>
  <Company>Lemvigh-Müller A/S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aela</dc:creator>
  <cp:lastModifiedBy>Anders Larsen</cp:lastModifiedBy>
  <cp:lastPrinted>2023-05-03T08:35:43Z</cp:lastPrinted>
  <dcterms:created xsi:type="dcterms:W3CDTF">2013-05-01T08:05:14Z</dcterms:created>
  <dcterms:modified xsi:type="dcterms:W3CDTF">2025-10-07T09:14:43Z</dcterms:modified>
</cp:coreProperties>
</file>